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180" activeTab="0"/>
  </bookViews>
  <sheets>
    <sheet name="zadatak 1" sheetId="1" r:id="rId1"/>
  </sheets>
  <definedNames>
    <definedName name="_xlnm.Print_Area" localSheetId="0">'zadatak 1'!$G$1:$L$68</definedName>
  </definedNames>
  <calcPr fullCalcOnLoad="1"/>
</workbook>
</file>

<file path=xl/sharedStrings.xml><?xml version="1.0" encoding="utf-8"?>
<sst xmlns="http://schemas.openxmlformats.org/spreadsheetml/2006/main" count="116" uniqueCount="88">
  <si>
    <t>broj ponavljanja</t>
  </si>
  <si>
    <t>Tehničko veleučilište u Zagrebu</t>
  </si>
  <si>
    <t>Graditeljski odjel</t>
  </si>
  <si>
    <t>Mehanika tla</t>
  </si>
  <si>
    <t>min</t>
  </si>
  <si>
    <t>max</t>
  </si>
  <si>
    <t>sredina</t>
  </si>
  <si>
    <t>max-min</t>
  </si>
  <si>
    <t>korak</t>
  </si>
  <si>
    <t>broj</t>
  </si>
  <si>
    <t>Zadatak broj 1</t>
  </si>
  <si>
    <t>Na mjestu građenja ustanovljeno je da je tlo horizontalno uslojeno.</t>
  </si>
  <si>
    <t>Do ispitivane dubine od</t>
  </si>
  <si>
    <t>m</t>
  </si>
  <si>
    <t>nalaze se slojevi slijedećih svojstava:</t>
  </si>
  <si>
    <t>čini zasip raznorodnog porijekla i jedinične težine oko</t>
  </si>
  <si>
    <t>jedinične težine</t>
  </si>
  <si>
    <t>modula stišljivosti</t>
  </si>
  <si>
    <t>vlažnosti</t>
  </si>
  <si>
    <t>w =</t>
  </si>
  <si>
    <t>%</t>
  </si>
  <si>
    <t>koeficijenta kompresije</t>
  </si>
  <si>
    <t>koeficijenta rekompresije</t>
  </si>
  <si>
    <t>koeficijenta propusnosti oko</t>
  </si>
  <si>
    <t xml:space="preserve">k = </t>
  </si>
  <si>
    <t>m/s</t>
  </si>
  <si>
    <t>Iz tih podataka odredite</t>
  </si>
  <si>
    <t>porozitet</t>
  </si>
  <si>
    <t>n =</t>
  </si>
  <si>
    <t>koeficijent pora</t>
  </si>
  <si>
    <t>e =</t>
  </si>
  <si>
    <t>suhu jediničnu težinu</t>
  </si>
  <si>
    <t>modula linearne kompresije</t>
  </si>
  <si>
    <t>U sloj šljunka ugrađen je piezometar.</t>
  </si>
  <si>
    <t>ukupni potencijal ili visina,</t>
  </si>
  <si>
    <t>h</t>
  </si>
  <si>
    <t>piezometarski potencijal ili visina,</t>
  </si>
  <si>
    <t>geometrijski/geodetski potencijal ili visina,</t>
  </si>
  <si>
    <t>vertikalni totalni naponi</t>
  </si>
  <si>
    <t>porni tlak,</t>
  </si>
  <si>
    <t>u</t>
  </si>
  <si>
    <t>vertikalni efektivni naponi</t>
  </si>
  <si>
    <t>Potencijale prikažite jednim dijagramom, a napone drugim,</t>
  </si>
  <si>
    <t>na istom listu papira, sa usporednim osima dubine,</t>
  </si>
  <si>
    <t>tako da možete pratiti promjene sa dubinom.</t>
  </si>
  <si>
    <t>Neka je za svaki graf definirano što predstavlja,</t>
  </si>
  <si>
    <t>i neka su za svaki dijagram date mjerne jedinice.</t>
  </si>
  <si>
    <t>a</t>
  </si>
  <si>
    <t>iznad razine podzemne vode primijećene u gornjem sloju pijeska,</t>
  </si>
  <si>
    <t>b</t>
  </si>
  <si>
    <t>ispod razine podzemne vode primijećene u gornjem sloju pijeska.</t>
  </si>
  <si>
    <t>U skici presjeka tla prikažite i piezometar i razinu vode u njemu.</t>
  </si>
  <si>
    <t>Ucrtajte strujnice kroz sloj u kojemu očekujete strujanje.</t>
  </si>
  <si>
    <t>Za oba slučaja također odredite</t>
  </si>
  <si>
    <t>i</t>
  </si>
  <si>
    <t>v</t>
  </si>
  <si>
    <t>skidanjem površinskog sloja i ugradnjom nasipa debljine</t>
  </si>
  <si>
    <t>sa postignutom jediničnom težinom</t>
  </si>
  <si>
    <r>
      <t>g</t>
    </r>
    <r>
      <rPr>
        <b/>
        <sz val="10"/>
        <color indexed="12"/>
        <rFont val="Arial"/>
        <family val="0"/>
      </rPr>
      <t xml:space="preserve"> =</t>
    </r>
  </si>
  <si>
    <r>
      <t>kN/m</t>
    </r>
    <r>
      <rPr>
        <vertAlign val="superscript"/>
        <sz val="10"/>
        <color indexed="12"/>
        <rFont val="Arial Narrow"/>
        <family val="2"/>
      </rPr>
      <t>3</t>
    </r>
  </si>
  <si>
    <r>
      <t>Sloj pijeska dobre graduiranosti</t>
    </r>
    <r>
      <rPr>
        <sz val="10"/>
        <color indexed="12"/>
        <rFont val="Arial Narrow"/>
        <family val="2"/>
      </rPr>
      <t>, SW, debljine</t>
    </r>
  </si>
  <si>
    <r>
      <t>M</t>
    </r>
    <r>
      <rPr>
        <b/>
        <vertAlign val="subscript"/>
        <sz val="10"/>
        <color indexed="12"/>
        <rFont val="Arial"/>
        <family val="2"/>
      </rPr>
      <t>v</t>
    </r>
    <r>
      <rPr>
        <b/>
        <sz val="10"/>
        <color indexed="12"/>
        <rFont val="Arial"/>
        <family val="2"/>
      </rPr>
      <t xml:space="preserve"> =</t>
    </r>
  </si>
  <si>
    <r>
      <t>kN/m</t>
    </r>
    <r>
      <rPr>
        <vertAlign val="superscript"/>
        <sz val="10"/>
        <color indexed="12"/>
        <rFont val="Arial Narrow"/>
        <family val="2"/>
      </rPr>
      <t>2</t>
    </r>
  </si>
  <si>
    <r>
      <t>Razina podzemne vode</t>
    </r>
    <r>
      <rPr>
        <sz val="10"/>
        <color indexed="12"/>
        <rFont val="Arial Narrow"/>
        <family val="2"/>
      </rPr>
      <t xml:space="preserve"> nalazi se na dubini od </t>
    </r>
  </si>
  <si>
    <r>
      <t>Sloj gline niske plastičnosti</t>
    </r>
    <r>
      <rPr>
        <sz val="10"/>
        <color indexed="12"/>
        <rFont val="Arial Narrow"/>
        <family val="2"/>
      </rPr>
      <t>, CL, debljine</t>
    </r>
  </si>
  <si>
    <r>
      <t xml:space="preserve">specifične težine (tj. jedinične težine čvrstih čestica) </t>
    </r>
  </si>
  <si>
    <r>
      <t>g</t>
    </r>
    <r>
      <rPr>
        <b/>
        <vertAlign val="subscript"/>
        <sz val="10"/>
        <color indexed="12"/>
        <rFont val="Arial"/>
        <family val="2"/>
      </rPr>
      <t>s</t>
    </r>
    <r>
      <rPr>
        <b/>
        <sz val="10"/>
        <color indexed="12"/>
        <rFont val="Arial"/>
        <family val="0"/>
      </rPr>
      <t xml:space="preserve"> =</t>
    </r>
  </si>
  <si>
    <r>
      <t>c</t>
    </r>
    <r>
      <rPr>
        <b/>
        <vertAlign val="subscript"/>
        <sz val="10"/>
        <color indexed="12"/>
        <rFont val="Arial"/>
        <family val="2"/>
      </rPr>
      <t>c</t>
    </r>
    <r>
      <rPr>
        <b/>
        <sz val="10"/>
        <color indexed="12"/>
        <rFont val="Arial"/>
        <family val="2"/>
      </rPr>
      <t xml:space="preserve"> =</t>
    </r>
  </si>
  <si>
    <r>
      <t>c</t>
    </r>
    <r>
      <rPr>
        <b/>
        <vertAlign val="subscript"/>
        <sz val="10"/>
        <color indexed="12"/>
        <rFont val="Arial"/>
        <family val="2"/>
      </rPr>
      <t>r</t>
    </r>
    <r>
      <rPr>
        <b/>
        <sz val="10"/>
        <color indexed="12"/>
        <rFont val="Arial"/>
        <family val="2"/>
      </rPr>
      <t xml:space="preserve"> =</t>
    </r>
  </si>
  <si>
    <r>
      <t xml:space="preserve">Po svemu sudeći, tlo je normalno konsolidirano i </t>
    </r>
    <r>
      <rPr>
        <sz val="10"/>
        <color indexed="12"/>
        <rFont val="Symbol"/>
        <family val="1"/>
      </rPr>
      <t>s</t>
    </r>
    <r>
      <rPr>
        <vertAlign val="subscript"/>
        <sz val="10"/>
        <color indexed="12"/>
        <rFont val="Arial Narrow"/>
        <family val="2"/>
      </rPr>
      <t>P</t>
    </r>
    <r>
      <rPr>
        <sz val="10"/>
        <color indexed="12"/>
        <rFont val="Arial Narrow"/>
        <family val="2"/>
      </rPr>
      <t>=</t>
    </r>
    <r>
      <rPr>
        <sz val="10"/>
        <color indexed="12"/>
        <rFont val="Symbol"/>
        <family val="1"/>
      </rPr>
      <t>s</t>
    </r>
    <r>
      <rPr>
        <vertAlign val="subscript"/>
        <sz val="10"/>
        <color indexed="12"/>
        <rFont val="Arial Narrow"/>
        <family val="2"/>
      </rPr>
      <t>v0</t>
    </r>
    <r>
      <rPr>
        <sz val="10"/>
        <color indexed="12"/>
        <rFont val="Arial Narrow"/>
        <family val="2"/>
      </rPr>
      <t>'</t>
    </r>
  </si>
  <si>
    <r>
      <t>g</t>
    </r>
    <r>
      <rPr>
        <b/>
        <vertAlign val="subscript"/>
        <sz val="10"/>
        <color indexed="12"/>
        <rFont val="Arial"/>
        <family val="2"/>
      </rPr>
      <t>d</t>
    </r>
    <r>
      <rPr>
        <b/>
        <sz val="10"/>
        <color indexed="12"/>
        <rFont val="Arial"/>
        <family val="0"/>
      </rPr>
      <t xml:space="preserve"> =</t>
    </r>
  </si>
  <si>
    <r>
      <t>Sloj šljunka jednolične graduiranosti</t>
    </r>
    <r>
      <rPr>
        <sz val="10"/>
        <color indexed="12"/>
        <rFont val="Arial Narrow"/>
        <family val="2"/>
      </rPr>
      <t>, GU, debljine</t>
    </r>
  </si>
  <si>
    <r>
      <t xml:space="preserve">Skicirajte </t>
    </r>
    <r>
      <rPr>
        <b/>
        <sz val="10"/>
        <color indexed="12"/>
        <rFont val="Arial Narrow"/>
        <family val="2"/>
      </rPr>
      <t>profil tla</t>
    </r>
    <r>
      <rPr>
        <sz val="10"/>
        <color indexed="12"/>
        <rFont val="Arial Narrow"/>
        <family val="2"/>
      </rPr>
      <t xml:space="preserve">, presjek kroz tlo, te prikažite kako se sa dubinom mijenjaju </t>
    </r>
  </si>
  <si>
    <r>
      <t>h</t>
    </r>
    <r>
      <rPr>
        <b/>
        <vertAlign val="subscript"/>
        <sz val="10"/>
        <color indexed="12"/>
        <rFont val="Arial"/>
        <family val="2"/>
      </rPr>
      <t>p</t>
    </r>
  </si>
  <si>
    <r>
      <t>h</t>
    </r>
    <r>
      <rPr>
        <b/>
        <vertAlign val="subscript"/>
        <sz val="10"/>
        <color indexed="12"/>
        <rFont val="Arial"/>
        <family val="2"/>
      </rPr>
      <t>g</t>
    </r>
  </si>
  <si>
    <r>
      <t>s</t>
    </r>
    <r>
      <rPr>
        <b/>
        <vertAlign val="subscript"/>
        <sz val="10"/>
        <color indexed="12"/>
        <rFont val="Arial"/>
        <family val="2"/>
      </rPr>
      <t>v</t>
    </r>
    <r>
      <rPr>
        <b/>
        <sz val="10"/>
        <color indexed="12"/>
        <rFont val="Arial"/>
        <family val="0"/>
      </rPr>
      <t xml:space="preserve"> </t>
    </r>
  </si>
  <si>
    <r>
      <t>s</t>
    </r>
    <r>
      <rPr>
        <b/>
        <vertAlign val="subscript"/>
        <sz val="10"/>
        <color indexed="12"/>
        <rFont val="Arial"/>
        <family val="2"/>
      </rPr>
      <t>v</t>
    </r>
    <r>
      <rPr>
        <b/>
        <sz val="10"/>
        <color indexed="12"/>
        <rFont val="Arial"/>
        <family val="2"/>
      </rPr>
      <t>'</t>
    </r>
    <r>
      <rPr>
        <b/>
        <sz val="10"/>
        <color indexed="12"/>
        <rFont val="Arial"/>
        <family val="0"/>
      </rPr>
      <t xml:space="preserve"> </t>
    </r>
  </si>
  <si>
    <r>
      <t xml:space="preserve">Isti prikaz napravite za slučaj da se </t>
    </r>
    <r>
      <rPr>
        <b/>
        <sz val="10"/>
        <color indexed="12"/>
        <rFont val="Arial Narrow"/>
        <family val="2"/>
      </rPr>
      <t>u piezometru u sloju šljunka</t>
    </r>
  </si>
  <si>
    <r>
      <t>razina vode podigne</t>
    </r>
    <r>
      <rPr>
        <sz val="10"/>
        <color indexed="12"/>
        <rFont val="Arial Narrow"/>
        <family val="2"/>
      </rPr>
      <t xml:space="preserve"> za</t>
    </r>
  </si>
  <si>
    <r>
      <t>D</t>
    </r>
    <r>
      <rPr>
        <b/>
        <sz val="10"/>
        <color indexed="12"/>
        <rFont val="Arial"/>
        <family val="0"/>
      </rPr>
      <t xml:space="preserve">h </t>
    </r>
    <r>
      <rPr>
        <b/>
        <sz val="10"/>
        <color indexed="12"/>
        <rFont val="Arial"/>
        <family val="2"/>
      </rPr>
      <t>=</t>
    </r>
  </si>
  <si>
    <r>
      <t>razina vode spusti</t>
    </r>
    <r>
      <rPr>
        <sz val="10"/>
        <color indexed="12"/>
        <rFont val="Arial Narrow"/>
        <family val="2"/>
      </rPr>
      <t xml:space="preserve"> za</t>
    </r>
  </si>
  <si>
    <r>
      <t xml:space="preserve">hidraulički gradijent </t>
    </r>
    <r>
      <rPr>
        <sz val="10"/>
        <color indexed="12"/>
        <rFont val="Arial Narrow"/>
        <family val="2"/>
      </rPr>
      <t>kroz sloj gline</t>
    </r>
  </si>
  <si>
    <r>
      <t xml:space="preserve">te </t>
    </r>
    <r>
      <rPr>
        <i/>
        <sz val="10"/>
        <color indexed="12"/>
        <rFont val="Arial Narrow"/>
        <family val="2"/>
      </rPr>
      <t>D'Arcy-evu brzinu protjecanja, tj. protoku po jedinici površine</t>
    </r>
  </si>
  <si>
    <r>
      <t xml:space="preserve">Odredite </t>
    </r>
    <r>
      <rPr>
        <b/>
        <sz val="10"/>
        <color indexed="12"/>
        <rFont val="Arial Narrow"/>
        <family val="2"/>
      </rPr>
      <t>slijeganje</t>
    </r>
    <r>
      <rPr>
        <sz val="10"/>
        <color indexed="12"/>
        <rFont val="Arial Narrow"/>
        <family val="2"/>
      </rPr>
      <t xml:space="preserve"> za slučaj da se napravi zamjena materijala u površinskom sloju,</t>
    </r>
  </si>
  <si>
    <r>
      <t>kN/m</t>
    </r>
    <r>
      <rPr>
        <vertAlign val="superscript"/>
        <sz val="10"/>
        <color indexed="12"/>
        <rFont val="Arial Narrow"/>
        <family val="2"/>
      </rPr>
      <t>3</t>
    </r>
    <r>
      <rPr>
        <sz val="10"/>
        <color indexed="12"/>
        <rFont val="Arial Narrow"/>
        <family val="2"/>
      </rPr>
      <t>.</t>
    </r>
  </si>
  <si>
    <t>broj indeksa:</t>
  </si>
  <si>
    <t>ovdje upišite broj indeksa</t>
  </si>
  <si>
    <r>
      <t>Površinski sloj</t>
    </r>
    <r>
      <rPr>
        <sz val="10"/>
        <color indexed="12"/>
        <rFont val="Arial Narrow"/>
        <family val="2"/>
      </rPr>
      <t xml:space="preserve"> debljine</t>
    </r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</si>
</sst>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Din&quot;;\-#,##0\ &quot;Din&quot;"/>
    <numFmt numFmtId="187" formatCode="#,##0\ &quot;Din&quot;;[Red]\-#,##0\ &quot;Din&quot;"/>
    <numFmt numFmtId="188" formatCode="#,##0.00\ &quot;Din&quot;;\-#,##0.00\ &quot;Din&quot;"/>
    <numFmt numFmtId="189" formatCode="#,##0.00\ &quot;Din&quot;;[Red]\-#,##0.00\ &quot;Din&quot;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0.0"/>
    <numFmt numFmtId="195" formatCode="0.000"/>
    <numFmt numFmtId="196" formatCode="0.0000"/>
    <numFmt numFmtId="197" formatCode="0.00000"/>
    <numFmt numFmtId="198" formatCode="0.0%"/>
    <numFmt numFmtId="199" formatCode="0.0000000"/>
    <numFmt numFmtId="200" formatCode="0.000000"/>
    <numFmt numFmtId="201" formatCode="0.E+00"/>
  </numFmts>
  <fonts count="25">
    <font>
      <sz val="10"/>
      <name val="Arial Narrow"/>
      <family val="0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Symbol"/>
      <family val="1"/>
    </font>
    <font>
      <vertAlign val="superscript"/>
      <sz val="10"/>
      <color indexed="12"/>
      <name val="Arial Narrow"/>
      <family val="2"/>
    </font>
    <font>
      <b/>
      <vertAlign val="subscript"/>
      <sz val="10"/>
      <color indexed="12"/>
      <name val="Arial"/>
      <family val="2"/>
    </font>
    <font>
      <strike/>
      <sz val="10"/>
      <color indexed="10"/>
      <name val="Arial Narrow"/>
      <family val="2"/>
    </font>
    <font>
      <strike/>
      <sz val="10"/>
      <color indexed="12"/>
      <name val="Arial Narrow"/>
      <family val="2"/>
    </font>
    <font>
      <b/>
      <strike/>
      <sz val="10"/>
      <color indexed="12"/>
      <name val="Arial"/>
      <family val="2"/>
    </font>
    <font>
      <strike/>
      <sz val="10"/>
      <name val="Arial"/>
      <family val="0"/>
    </font>
    <font>
      <sz val="10"/>
      <name val="Symbol"/>
      <family val="1"/>
    </font>
    <font>
      <sz val="10"/>
      <color indexed="12"/>
      <name val="Symbol"/>
      <family val="1"/>
    </font>
    <font>
      <vertAlign val="subscript"/>
      <sz val="10"/>
      <color indexed="12"/>
      <name val="Arial Narrow"/>
      <family val="2"/>
    </font>
    <font>
      <i/>
      <sz val="10"/>
      <color indexed="12"/>
      <name val="Arial Narrow"/>
      <family val="2"/>
    </font>
    <font>
      <sz val="1"/>
      <name val="Arial Narrow"/>
      <family val="0"/>
    </font>
    <font>
      <sz val="2"/>
      <name val="Arial Narrow"/>
      <family val="2"/>
    </font>
    <font>
      <sz val="9.25"/>
      <name val="Arial Narrow"/>
      <family val="2"/>
    </font>
    <font>
      <sz val="2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2" borderId="0" xfId="0" applyFont="1" applyFill="1" applyAlignment="1">
      <alignment/>
    </xf>
    <xf numFmtId="201" fontId="2" fillId="0" borderId="0" xfId="0" applyNumberFormat="1" applyFont="1" applyAlignment="1">
      <alignment horizontal="center"/>
    </xf>
    <xf numFmtId="194" fontId="6" fillId="2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left" inden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194" fontId="6" fillId="2" borderId="0" xfId="0" applyNumberFormat="1" applyFont="1" applyFill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indent="1"/>
    </xf>
    <xf numFmtId="0" fontId="6" fillId="0" borderId="1" xfId="0" applyFont="1" applyBorder="1" applyAlignment="1">
      <alignment horizontal="right"/>
    </xf>
    <xf numFmtId="194" fontId="6" fillId="0" borderId="0" xfId="0" applyNumberFormat="1" applyFont="1" applyAlignment="1">
      <alignment horizontal="center"/>
    </xf>
    <xf numFmtId="194" fontId="2" fillId="0" borderId="0" xfId="0" applyNumberFormat="1" applyFont="1" applyBorder="1" applyAlignment="1">
      <alignment/>
    </xf>
    <xf numFmtId="194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9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94" fontId="5" fillId="0" borderId="2" xfId="0" applyNumberFormat="1" applyFont="1" applyBorder="1" applyAlignment="1">
      <alignment/>
    </xf>
    <xf numFmtId="194" fontId="2" fillId="0" borderId="2" xfId="0" applyNumberFormat="1" applyFont="1" applyBorder="1" applyAlignment="1">
      <alignment/>
    </xf>
    <xf numFmtId="194" fontId="6" fillId="0" borderId="2" xfId="0" applyNumberFormat="1" applyFont="1" applyBorder="1" applyAlignment="1">
      <alignment horizontal="right"/>
    </xf>
    <xf numFmtId="194" fontId="2" fillId="0" borderId="2" xfId="0" applyNumberFormat="1" applyFont="1" applyBorder="1" applyAlignment="1">
      <alignment horizontal="left" inden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left" indent="1"/>
    </xf>
    <xf numFmtId="2" fontId="3" fillId="2" borderId="3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94" fontId="3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194" fontId="4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194" fontId="4" fillId="2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94" fontId="5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right"/>
    </xf>
    <xf numFmtId="19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94" fontId="5" fillId="0" borderId="2" xfId="0" applyNumberFormat="1" applyFont="1" applyFill="1" applyBorder="1" applyAlignment="1">
      <alignment horizontal="right"/>
    </xf>
    <xf numFmtId="194" fontId="5" fillId="0" borderId="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94" fontId="5" fillId="0" borderId="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hg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036647"/>
        <c:axId val="14220960"/>
      </c:scatterChart>
      <c:valAx>
        <c:axId val="9036647"/>
        <c:scaling>
          <c:orientation val="minMax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4220960"/>
        <c:crosses val="autoZero"/>
        <c:crossBetween val="midCat"/>
        <c:dispUnits/>
      </c:valAx>
      <c:valAx>
        <c:axId val="14220960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9036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'zadatak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'zadatak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'zadatak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879777"/>
        <c:axId val="11047082"/>
      </c:scatterChart>
      <c:valAx>
        <c:axId val="60879777"/>
        <c:scaling>
          <c:orientation val="minMax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1047082"/>
        <c:crosses val="autoZero"/>
        <c:crossBetween val="midCat"/>
        <c:dispUnits/>
      </c:valAx>
      <c:valAx>
        <c:axId val="11047082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08797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hg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2314875"/>
        <c:axId val="22398420"/>
      </c:scatterChart>
      <c:valAx>
        <c:axId val="32314875"/>
        <c:scaling>
          <c:orientation val="minMax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398420"/>
        <c:crosses val="autoZero"/>
        <c:crossBetween val="midCat"/>
        <c:dispUnits/>
      </c:valAx>
      <c:valAx>
        <c:axId val="22398420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2314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s'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u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9189"/>
        <c:axId val="2332702"/>
      </c:scatterChart>
      <c:valAx>
        <c:axId val="259189"/>
        <c:scaling>
          <c:orientation val="minMax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332702"/>
        <c:crosses val="autoZero"/>
        <c:crossBetween val="midCat"/>
        <c:dispUnits/>
      </c:valAx>
      <c:valAx>
        <c:axId val="2332702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59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hg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994319"/>
        <c:axId val="54731144"/>
      </c:scatterChart>
      <c:valAx>
        <c:axId val="20994319"/>
        <c:scaling>
          <c:orientation val="minMax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4731144"/>
        <c:crosses val="autoZero"/>
        <c:crossBetween val="midCat"/>
        <c:dispUnits/>
      </c:valAx>
      <c:valAx>
        <c:axId val="54731144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0994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'zadatak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'zadatak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'zadatak 1'!#REF!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'zadatak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'zadatak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818249"/>
        <c:axId val="4037650"/>
      </c:scatterChart>
      <c:valAx>
        <c:axId val="22818249"/>
        <c:scaling>
          <c:orientation val="minMax"/>
          <c:min val="0"/>
        </c:scaling>
        <c:axPos val="t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037650"/>
        <c:crosses val="autoZero"/>
        <c:crossBetween val="midCat"/>
        <c:dispUnits/>
      </c:valAx>
      <c:valAx>
        <c:axId val="4037650"/>
        <c:scaling>
          <c:orientation val="maxMin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28182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7</xdr:col>
      <xdr:colOff>142875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0" y="9991725"/>
        <a:ext cx="44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68</xdr:row>
      <xdr:rowOff>0</xdr:rowOff>
    </xdr:from>
    <xdr:to>
      <xdr:col>8</xdr:col>
      <xdr:colOff>2895600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523875" y="9991725"/>
        <a:ext cx="3000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142875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0" y="9991725"/>
        <a:ext cx="447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68</xdr:row>
      <xdr:rowOff>0</xdr:rowOff>
    </xdr:from>
    <xdr:to>
      <xdr:col>8</xdr:col>
      <xdr:colOff>2905125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533400" y="9991725"/>
        <a:ext cx="3000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7</xdr:col>
      <xdr:colOff>142875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0" y="9991725"/>
        <a:ext cx="447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228600</xdr:colOff>
      <xdr:row>68</xdr:row>
      <xdr:rowOff>0</xdr:rowOff>
    </xdr:from>
    <xdr:to>
      <xdr:col>8</xdr:col>
      <xdr:colOff>2905125</xdr:colOff>
      <xdr:row>68</xdr:row>
      <xdr:rowOff>0</xdr:rowOff>
    </xdr:to>
    <xdr:graphicFrame>
      <xdr:nvGraphicFramePr>
        <xdr:cNvPr id="6" name="Chart 6"/>
        <xdr:cNvGraphicFramePr/>
      </xdr:nvGraphicFramePr>
      <xdr:xfrm>
        <a:off x="533400" y="9991725"/>
        <a:ext cx="3000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238125</xdr:colOff>
      <xdr:row>5</xdr:row>
      <xdr:rowOff>76200</xdr:rowOff>
    </xdr:from>
    <xdr:to>
      <xdr:col>19</xdr:col>
      <xdr:colOff>476250</xdr:colOff>
      <xdr:row>5</xdr:row>
      <xdr:rowOff>76200</xdr:rowOff>
    </xdr:to>
    <xdr:sp>
      <xdr:nvSpPr>
        <xdr:cNvPr id="7" name="Line 8"/>
        <xdr:cNvSpPr>
          <a:spLocks/>
        </xdr:cNvSpPr>
      </xdr:nvSpPr>
      <xdr:spPr>
        <a:xfrm>
          <a:off x="5657850" y="819150"/>
          <a:ext cx="1304925" cy="0"/>
        </a:xfrm>
        <a:prstGeom prst="line">
          <a:avLst/>
        </a:prstGeom>
        <a:noFill/>
        <a:ln w="571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100" workbookViewId="0" topLeftCell="G1">
      <selection activeCell="K6" sqref="K6"/>
    </sheetView>
  </sheetViews>
  <sheetFormatPr defaultColWidth="9.33203125" defaultRowHeight="12.75"/>
  <cols>
    <col min="1" max="2" width="7" style="1" hidden="1" customWidth="1"/>
    <col min="3" max="3" width="7" style="2" hidden="1" customWidth="1"/>
    <col min="4" max="4" width="9" style="2" hidden="1" customWidth="1"/>
    <col min="5" max="5" width="7.33203125" style="1" hidden="1" customWidth="1"/>
    <col min="6" max="6" width="8.16015625" style="2" hidden="1" customWidth="1"/>
    <col min="7" max="7" width="5.33203125" style="10" customWidth="1"/>
    <col min="8" max="8" width="5.66015625" style="4" customWidth="1"/>
    <col min="9" max="9" width="53.16015625" style="4" customWidth="1"/>
    <col min="10" max="10" width="9.33203125" style="5" customWidth="1"/>
    <col min="11" max="11" width="12.66015625" style="79" customWidth="1"/>
    <col min="12" max="12" width="8.66015625" style="6" bestFit="1" customWidth="1"/>
    <col min="13" max="13" width="6" style="0" hidden="1" customWidth="1"/>
    <col min="14" max="15" width="0" style="0" hidden="1" customWidth="1"/>
    <col min="16" max="17" width="12.66015625" style="7" hidden="1" customWidth="1"/>
  </cols>
  <sheetData>
    <row r="1" spans="6:7" ht="12.75">
      <c r="F1" s="2" t="s">
        <v>0</v>
      </c>
      <c r="G1" s="3" t="s">
        <v>1</v>
      </c>
    </row>
    <row r="2" spans="6:7" ht="12.75">
      <c r="F2" s="8">
        <f>+F12*F13*F14*F16*F18*F22*F27</f>
        <v>31571539.99999998</v>
      </c>
      <c r="G2" s="3" t="s">
        <v>2</v>
      </c>
    </row>
    <row r="3" spans="7:17" ht="12.75">
      <c r="G3" s="3"/>
      <c r="K3" s="80"/>
      <c r="P3" s="9"/>
      <c r="Q3" s="9"/>
    </row>
    <row r="4" ht="7.5" customHeight="1"/>
    <row r="5" spans="7:11" ht="12.75">
      <c r="G5" s="3" t="s">
        <v>3</v>
      </c>
      <c r="J5" s="11"/>
      <c r="K5" s="93"/>
    </row>
    <row r="6" spans="1:17" ht="12.75">
      <c r="A6" s="12" t="s">
        <v>4</v>
      </c>
      <c r="B6" s="12" t="s">
        <v>5</v>
      </c>
      <c r="C6" s="13" t="s">
        <v>6</v>
      </c>
      <c r="D6" s="13" t="s">
        <v>7</v>
      </c>
      <c r="E6" s="12" t="s">
        <v>8</v>
      </c>
      <c r="F6" s="13" t="s">
        <v>9</v>
      </c>
      <c r="G6" s="3" t="s">
        <v>10</v>
      </c>
      <c r="J6" s="11" t="s">
        <v>85</v>
      </c>
      <c r="K6" s="93" t="s">
        <v>86</v>
      </c>
      <c r="P6" s="14" t="str">
        <f>+K6</f>
        <v>ovdje upišite broj indeksa</v>
      </c>
      <c r="Q6" s="14" t="str">
        <f>+K6</f>
        <v>ovdje upišite broj indeksa</v>
      </c>
    </row>
    <row r="7" spans="7:12" ht="3" customHeight="1">
      <c r="G7" s="15"/>
      <c r="H7" s="16"/>
      <c r="I7" s="16"/>
      <c r="J7" s="17"/>
      <c r="K7" s="17"/>
      <c r="L7" s="18"/>
    </row>
    <row r="8" ht="3" customHeight="1"/>
    <row r="9" spans="7:9" ht="12.75">
      <c r="G9" s="19">
        <v>0</v>
      </c>
      <c r="H9" s="20" t="s">
        <v>11</v>
      </c>
      <c r="I9" s="20"/>
    </row>
    <row r="10" spans="7:17" ht="12.75">
      <c r="G10" s="19"/>
      <c r="H10" s="20" t="s">
        <v>12</v>
      </c>
      <c r="I10" s="20"/>
      <c r="K10" s="82">
        <v>15</v>
      </c>
      <c r="L10" s="6" t="s">
        <v>13</v>
      </c>
      <c r="P10" s="21">
        <f aca="true" t="shared" si="0" ref="P10:P32">+K10</f>
        <v>15</v>
      </c>
      <c r="Q10" s="21">
        <f aca="true" t="shared" si="1" ref="Q10:Q32">+P10</f>
        <v>15</v>
      </c>
    </row>
    <row r="11" spans="7:17" ht="12.75">
      <c r="G11" s="19"/>
      <c r="H11" s="20"/>
      <c r="I11" s="20" t="s">
        <v>14</v>
      </c>
      <c r="K11" s="83"/>
      <c r="P11" s="21">
        <f t="shared" si="0"/>
        <v>0</v>
      </c>
      <c r="Q11" s="21">
        <f t="shared" si="1"/>
        <v>0</v>
      </c>
    </row>
    <row r="12" spans="1:17" ht="12.75">
      <c r="A12" s="1">
        <v>0.4</v>
      </c>
      <c r="B12" s="1">
        <v>0.9</v>
      </c>
      <c r="C12" s="2">
        <f>+(A12+B12)/2</f>
        <v>0.65</v>
      </c>
      <c r="D12" s="2">
        <f>+B12-A12</f>
        <v>0.5</v>
      </c>
      <c r="E12" s="1">
        <v>0.1</v>
      </c>
      <c r="F12" s="2">
        <f>+IF(D12/E12=0,1,D12/E12)</f>
        <v>5</v>
      </c>
      <c r="G12" s="19"/>
      <c r="H12" s="22" t="s">
        <v>87</v>
      </c>
      <c r="I12" s="23"/>
      <c r="J12" s="24"/>
      <c r="K12" s="80" t="e">
        <f>+ROUND((K$6-ROUND(K$6/$F12,0)*$F12)*$E12+$C12,1)</f>
        <v>#VALUE!</v>
      </c>
      <c r="L12" s="25" t="s">
        <v>13</v>
      </c>
      <c r="P12" s="21" t="e">
        <f t="shared" si="0"/>
        <v>#VALUE!</v>
      </c>
      <c r="Q12" s="21" t="e">
        <f t="shared" si="1"/>
        <v>#VALUE!</v>
      </c>
    </row>
    <row r="13" spans="1:17" ht="15">
      <c r="A13" s="1">
        <v>9</v>
      </c>
      <c r="B13" s="1">
        <v>17.3</v>
      </c>
      <c r="C13" s="2">
        <f>+(A13+B13)/2</f>
        <v>13.15</v>
      </c>
      <c r="D13" s="2">
        <f>+B13-A13</f>
        <v>8.3</v>
      </c>
      <c r="E13" s="1">
        <v>0.1</v>
      </c>
      <c r="F13" s="2">
        <f>+IF(D13/E13=0,1,D13/E13)</f>
        <v>83</v>
      </c>
      <c r="G13" s="19"/>
      <c r="H13" s="26"/>
      <c r="I13" s="26" t="s">
        <v>15</v>
      </c>
      <c r="J13" s="27" t="s">
        <v>58</v>
      </c>
      <c r="K13" s="80" t="e">
        <f>+ROUND((K$6-ROUND(K$6/$F13,0)*$F13)*$E13+$C13,1)</f>
        <v>#VALUE!</v>
      </c>
      <c r="L13" s="28" t="s">
        <v>59</v>
      </c>
      <c r="P13" s="21" t="e">
        <f t="shared" si="0"/>
        <v>#VALUE!</v>
      </c>
      <c r="Q13" s="21" t="e">
        <f t="shared" si="1"/>
        <v>#VALUE!</v>
      </c>
    </row>
    <row r="14" spans="1:17" ht="12.75">
      <c r="A14" s="1">
        <v>4.5</v>
      </c>
      <c r="B14" s="1">
        <v>5.6</v>
      </c>
      <c r="C14" s="2">
        <f>+(A14+B14)/2</f>
        <v>5.05</v>
      </c>
      <c r="D14" s="2">
        <f>+B14-A14</f>
        <v>1.0999999999999996</v>
      </c>
      <c r="E14" s="1">
        <v>0.1</v>
      </c>
      <c r="F14" s="2">
        <f>+IF(D14/E14=0,1,D14/E14)</f>
        <v>10.999999999999996</v>
      </c>
      <c r="G14" s="19"/>
      <c r="H14" s="22" t="s">
        <v>60</v>
      </c>
      <c r="I14" s="23"/>
      <c r="J14" s="29"/>
      <c r="K14" s="89" t="e">
        <f>+ROUND((K$6-ROUND(K$6/$F14,0)*$F14)*$E14+$C14,1)</f>
        <v>#VALUE!</v>
      </c>
      <c r="L14" s="25" t="s">
        <v>13</v>
      </c>
      <c r="P14" s="21" t="e">
        <f t="shared" si="0"/>
        <v>#VALUE!</v>
      </c>
      <c r="Q14" s="21" t="e">
        <f t="shared" si="1"/>
        <v>#VALUE!</v>
      </c>
    </row>
    <row r="15" spans="1:17" s="34" customFormat="1" ht="15">
      <c r="A15" s="1">
        <v>16</v>
      </c>
      <c r="B15" s="1">
        <v>21</v>
      </c>
      <c r="C15" s="2">
        <f>+(A15+B15)/2</f>
        <v>18.5</v>
      </c>
      <c r="D15" s="2">
        <f>+B15-A15</f>
        <v>5</v>
      </c>
      <c r="E15" s="1">
        <v>1</v>
      </c>
      <c r="F15" s="2">
        <f>+IF(D15/E15=0,1,D15/E15)</f>
        <v>5</v>
      </c>
      <c r="G15" s="30"/>
      <c r="H15" s="31"/>
      <c r="I15" s="31" t="s">
        <v>16</v>
      </c>
      <c r="J15" s="32" t="s">
        <v>58</v>
      </c>
      <c r="K15" s="80" t="e">
        <f>+ROUND((K$6-ROUND(K$6/$F15,0)*$F15)*$E15+$C15,1)</f>
        <v>#VALUE!</v>
      </c>
      <c r="L15" s="33" t="s">
        <v>59</v>
      </c>
      <c r="M15"/>
      <c r="P15" s="21" t="e">
        <f t="shared" si="0"/>
        <v>#VALUE!</v>
      </c>
      <c r="Q15" s="21" t="e">
        <f t="shared" si="1"/>
        <v>#VALUE!</v>
      </c>
    </row>
    <row r="16" spans="1:17" ht="15.75">
      <c r="A16" s="1">
        <v>4000</v>
      </c>
      <c r="B16" s="1">
        <v>7500</v>
      </c>
      <c r="C16" s="2">
        <f>+(A16+B16)/2</f>
        <v>5750</v>
      </c>
      <c r="D16" s="2">
        <f>+B16-A16</f>
        <v>3500</v>
      </c>
      <c r="E16" s="1">
        <v>500</v>
      </c>
      <c r="F16" s="2">
        <f>+IF(D16/E16=0,1,D16/E16)</f>
        <v>7</v>
      </c>
      <c r="G16" s="19"/>
      <c r="H16" s="35"/>
      <c r="I16" s="35" t="s">
        <v>17</v>
      </c>
      <c r="J16" s="36" t="s">
        <v>61</v>
      </c>
      <c r="K16" s="90" t="e">
        <f>+(K$6-ROUND(K$6/$F16,0)*$F16)*$E16+$C16</f>
        <v>#VALUE!</v>
      </c>
      <c r="L16" s="33" t="s">
        <v>62</v>
      </c>
      <c r="P16" s="21" t="e">
        <f t="shared" si="0"/>
        <v>#VALUE!</v>
      </c>
      <c r="Q16" s="21" t="e">
        <f t="shared" si="1"/>
        <v>#VALUE!</v>
      </c>
    </row>
    <row r="17" spans="1:17" s="34" customFormat="1" ht="12.75">
      <c r="A17" s="1"/>
      <c r="B17" s="1"/>
      <c r="C17" s="2"/>
      <c r="D17" s="2"/>
      <c r="E17" s="1"/>
      <c r="F17" s="2"/>
      <c r="G17" s="30"/>
      <c r="H17" s="37" t="s">
        <v>63</v>
      </c>
      <c r="I17" s="38"/>
      <c r="J17" s="39"/>
      <c r="K17" s="91" t="e">
        <f>ROUND(K14-K14*0.7,1)</f>
        <v>#VALUE!</v>
      </c>
      <c r="L17" s="40" t="s">
        <v>13</v>
      </c>
      <c r="M17"/>
      <c r="N17"/>
      <c r="P17" s="21" t="e">
        <f t="shared" si="0"/>
        <v>#VALUE!</v>
      </c>
      <c r="Q17" s="21" t="e">
        <f t="shared" si="1"/>
        <v>#VALUE!</v>
      </c>
    </row>
    <row r="18" spans="1:17" ht="12.75">
      <c r="A18" s="1">
        <v>3.6</v>
      </c>
      <c r="B18" s="1">
        <v>6.2</v>
      </c>
      <c r="C18" s="2">
        <f>+(A18+B18)/2</f>
        <v>4.9</v>
      </c>
      <c r="D18" s="2">
        <f>+B18-A18</f>
        <v>2.6</v>
      </c>
      <c r="E18" s="1">
        <v>0.2</v>
      </c>
      <c r="F18" s="2">
        <f>+IF(D18/E18=0,1,D18/E18)</f>
        <v>13</v>
      </c>
      <c r="G18" s="19"/>
      <c r="H18" s="22" t="s">
        <v>64</v>
      </c>
      <c r="I18" s="23"/>
      <c r="J18" s="29"/>
      <c r="K18" s="89" t="e">
        <f>+ROUND((K$6-ROUND(K$6/$F18,0)*$F18)*$E18+$C18,1)</f>
        <v>#VALUE!</v>
      </c>
      <c r="L18" s="25" t="s">
        <v>13</v>
      </c>
      <c r="P18" s="21" t="e">
        <f t="shared" si="0"/>
        <v>#VALUE!</v>
      </c>
      <c r="Q18" s="21" t="e">
        <f t="shared" si="1"/>
        <v>#VALUE!</v>
      </c>
    </row>
    <row r="19" spans="7:17" ht="15">
      <c r="G19" s="19"/>
      <c r="H19" s="35"/>
      <c r="I19" s="35" t="s">
        <v>16</v>
      </c>
      <c r="J19" s="32" t="s">
        <v>58</v>
      </c>
      <c r="K19" s="80" t="e">
        <f>+ROUND(K21*(1-M27)+10*M27,1)</f>
        <v>#VALUE!</v>
      </c>
      <c r="L19" s="33" t="s">
        <v>59</v>
      </c>
      <c r="N19" s="34" t="e">
        <f>+K19</f>
        <v>#VALUE!</v>
      </c>
      <c r="O19" s="35"/>
      <c r="P19" s="21" t="e">
        <f t="shared" si="0"/>
        <v>#VALUE!</v>
      </c>
      <c r="Q19" s="21" t="e">
        <f t="shared" si="1"/>
        <v>#VALUE!</v>
      </c>
    </row>
    <row r="20" spans="1:17" s="48" customFormat="1" ht="12.75">
      <c r="A20" s="41"/>
      <c r="B20" s="41"/>
      <c r="C20" s="42"/>
      <c r="D20" s="42"/>
      <c r="E20" s="41"/>
      <c r="F20" s="42"/>
      <c r="G20" s="43"/>
      <c r="H20" s="44"/>
      <c r="I20" s="35" t="s">
        <v>18</v>
      </c>
      <c r="J20" s="45" t="s">
        <v>19</v>
      </c>
      <c r="K20" s="90" t="e">
        <f>+ROUND(M27*10/(1-M27)/K21*100,0)</f>
        <v>#VALUE!</v>
      </c>
      <c r="L20" s="33" t="s">
        <v>20</v>
      </c>
      <c r="M20"/>
      <c r="N20" s="46" t="e">
        <f>+K20</f>
        <v>#VALUE!</v>
      </c>
      <c r="O20" s="47"/>
      <c r="P20" s="21" t="e">
        <f t="shared" si="0"/>
        <v>#VALUE!</v>
      </c>
      <c r="Q20" s="21" t="e">
        <f t="shared" si="1"/>
        <v>#VALUE!</v>
      </c>
    </row>
    <row r="21" spans="7:17" ht="15.75">
      <c r="G21" s="19"/>
      <c r="H21" s="35"/>
      <c r="I21" s="35" t="s">
        <v>65</v>
      </c>
      <c r="J21" s="32" t="s">
        <v>66</v>
      </c>
      <c r="K21" s="80">
        <v>27</v>
      </c>
      <c r="L21" s="33" t="s">
        <v>59</v>
      </c>
      <c r="N21" s="34">
        <f>+K21</f>
        <v>27</v>
      </c>
      <c r="O21" s="35"/>
      <c r="P21" s="21">
        <f t="shared" si="0"/>
        <v>27</v>
      </c>
      <c r="Q21" s="21">
        <f t="shared" si="1"/>
        <v>27</v>
      </c>
    </row>
    <row r="22" spans="1:17" ht="14.25">
      <c r="A22" s="1">
        <v>0.2</v>
      </c>
      <c r="B22" s="1">
        <v>0.6</v>
      </c>
      <c r="C22" s="2">
        <f>+(A22+B22)/2</f>
        <v>0.4</v>
      </c>
      <c r="D22" s="2">
        <f>+B22-A22</f>
        <v>0.39999999999999997</v>
      </c>
      <c r="E22" s="1">
        <v>0.1</v>
      </c>
      <c r="F22" s="2">
        <f>+IF(D22/E22=0,1,D22/E22)</f>
        <v>3.9999999999999996</v>
      </c>
      <c r="G22" s="19"/>
      <c r="H22" s="35"/>
      <c r="I22" s="35" t="s">
        <v>21</v>
      </c>
      <c r="J22" s="36" t="s">
        <v>67</v>
      </c>
      <c r="K22" s="92" t="e">
        <f>+ROUND((K$6-ROUND(K$6/$F22,0)*$F22)*$E22+$C22,2)</f>
        <v>#VALUE!</v>
      </c>
      <c r="L22" s="33"/>
      <c r="P22" s="21" t="e">
        <f t="shared" si="0"/>
        <v>#VALUE!</v>
      </c>
      <c r="Q22" s="21" t="e">
        <f t="shared" si="1"/>
        <v>#VALUE!</v>
      </c>
    </row>
    <row r="23" spans="7:17" ht="14.25">
      <c r="G23" s="19"/>
      <c r="H23" s="35"/>
      <c r="I23" s="35" t="s">
        <v>22</v>
      </c>
      <c r="J23" s="36" t="s">
        <v>68</v>
      </c>
      <c r="K23" s="92" t="e">
        <f>+ROUND(K22/10,2)</f>
        <v>#VALUE!</v>
      </c>
      <c r="L23" s="33"/>
      <c r="P23" s="21" t="e">
        <f t="shared" si="0"/>
        <v>#VALUE!</v>
      </c>
      <c r="Q23" s="21" t="e">
        <f t="shared" si="1"/>
        <v>#VALUE!</v>
      </c>
    </row>
    <row r="24" spans="7:17" ht="12.75">
      <c r="G24" s="19"/>
      <c r="H24" s="35"/>
      <c r="I24" s="35" t="s">
        <v>23</v>
      </c>
      <c r="J24" s="36" t="s">
        <v>24</v>
      </c>
      <c r="K24" s="84">
        <v>1E-07</v>
      </c>
      <c r="L24" s="33" t="s">
        <v>25</v>
      </c>
      <c r="P24" s="21">
        <f t="shared" si="0"/>
        <v>1E-07</v>
      </c>
      <c r="Q24" s="21">
        <f t="shared" si="1"/>
        <v>1E-07</v>
      </c>
    </row>
    <row r="25" spans="7:17" ht="15.75">
      <c r="G25" s="19"/>
      <c r="H25" s="35"/>
      <c r="I25" s="35" t="s">
        <v>69</v>
      </c>
      <c r="J25" s="36"/>
      <c r="K25" s="85"/>
      <c r="L25" s="33"/>
      <c r="P25" s="21">
        <f t="shared" si="0"/>
        <v>0</v>
      </c>
      <c r="Q25" s="21">
        <f t="shared" si="1"/>
        <v>0</v>
      </c>
    </row>
    <row r="26" spans="7:17" ht="13.5" thickBot="1">
      <c r="G26" s="19"/>
      <c r="H26" s="35"/>
      <c r="I26" s="35" t="s">
        <v>26</v>
      </c>
      <c r="J26" s="49"/>
      <c r="L26" s="33"/>
      <c r="P26" s="21">
        <f t="shared" si="0"/>
        <v>0</v>
      </c>
      <c r="Q26" s="21">
        <f t="shared" si="1"/>
        <v>0</v>
      </c>
    </row>
    <row r="27" spans="1:17" ht="12.75">
      <c r="A27" s="1">
        <v>0.33</v>
      </c>
      <c r="B27" s="1">
        <v>0.52</v>
      </c>
      <c r="C27" s="2">
        <f>+(A27+B27)/2</f>
        <v>0.42500000000000004</v>
      </c>
      <c r="D27" s="2">
        <f>+B27-A27</f>
        <v>0.19</v>
      </c>
      <c r="E27" s="1">
        <v>0.01</v>
      </c>
      <c r="F27" s="2">
        <f>+IF(D27/E27=0,1,D27/E27)</f>
        <v>19</v>
      </c>
      <c r="G27" s="19"/>
      <c r="H27" s="35"/>
      <c r="I27" s="50" t="s">
        <v>27</v>
      </c>
      <c r="J27" s="49" t="s">
        <v>28</v>
      </c>
      <c r="L27" s="51"/>
      <c r="M27" s="52" t="e">
        <f>+(K$6-ROUND(K$6/$F27,0)*$F27)*$E27+$C27</f>
        <v>#VALUE!</v>
      </c>
      <c r="P27" s="21">
        <f t="shared" si="0"/>
        <v>0</v>
      </c>
      <c r="Q27" s="21">
        <f t="shared" si="1"/>
        <v>0</v>
      </c>
    </row>
    <row r="28" spans="7:17" ht="12.75">
      <c r="G28" s="19"/>
      <c r="H28" s="35"/>
      <c r="I28" s="50" t="s">
        <v>29</v>
      </c>
      <c r="J28" s="49" t="s">
        <v>30</v>
      </c>
      <c r="L28" s="51"/>
      <c r="M28" s="53" t="e">
        <f>+M27/(1-M27)</f>
        <v>#VALUE!</v>
      </c>
      <c r="P28" s="21">
        <f t="shared" si="0"/>
        <v>0</v>
      </c>
      <c r="Q28" s="21">
        <f t="shared" si="1"/>
        <v>0</v>
      </c>
    </row>
    <row r="29" spans="7:17" ht="16.5" thickBot="1">
      <c r="G29" s="19"/>
      <c r="H29" s="35"/>
      <c r="I29" s="50" t="s">
        <v>31</v>
      </c>
      <c r="J29" s="54" t="s">
        <v>70</v>
      </c>
      <c r="L29" s="28" t="s">
        <v>59</v>
      </c>
      <c r="M29" s="55" t="e">
        <f>+K21*(1-M27)</f>
        <v>#VALUE!</v>
      </c>
      <c r="P29" s="21">
        <f t="shared" si="0"/>
        <v>0</v>
      </c>
      <c r="Q29" s="21">
        <f t="shared" si="1"/>
        <v>0</v>
      </c>
    </row>
    <row r="30" spans="1:17" ht="12.75">
      <c r="A30" s="1">
        <v>4</v>
      </c>
      <c r="B30" s="1">
        <v>8</v>
      </c>
      <c r="C30" s="2">
        <f>+(A30+B30)/2</f>
        <v>6</v>
      </c>
      <c r="D30" s="2">
        <f>+B30-A30</f>
        <v>4</v>
      </c>
      <c r="E30" s="1">
        <v>1</v>
      </c>
      <c r="F30" s="2">
        <f>+IF(D30/E30=0,1,D30/E30)</f>
        <v>4</v>
      </c>
      <c r="G30" s="19"/>
      <c r="H30" s="22" t="s">
        <v>71</v>
      </c>
      <c r="I30" s="23"/>
      <c r="J30" s="24"/>
      <c r="K30" s="89" t="e">
        <f>+K10-K12-K14-K18</f>
        <v>#VALUE!</v>
      </c>
      <c r="L30" s="25" t="s">
        <v>13</v>
      </c>
      <c r="P30" s="21" t="e">
        <f t="shared" si="0"/>
        <v>#VALUE!</v>
      </c>
      <c r="Q30" s="21" t="e">
        <f t="shared" si="1"/>
        <v>#VALUE!</v>
      </c>
    </row>
    <row r="31" spans="7:17" ht="15">
      <c r="G31" s="19"/>
      <c r="H31" s="35"/>
      <c r="I31" s="35" t="s">
        <v>16</v>
      </c>
      <c r="J31" s="54" t="s">
        <v>58</v>
      </c>
      <c r="K31" s="80">
        <v>20</v>
      </c>
      <c r="L31" s="33" t="s">
        <v>59</v>
      </c>
      <c r="P31" s="21">
        <f t="shared" si="0"/>
        <v>20</v>
      </c>
      <c r="Q31" s="21">
        <f t="shared" si="1"/>
        <v>20</v>
      </c>
    </row>
    <row r="32" spans="7:17" ht="15.75">
      <c r="G32" s="19"/>
      <c r="H32" s="35"/>
      <c r="I32" s="35" t="s">
        <v>32</v>
      </c>
      <c r="J32" s="36" t="s">
        <v>61</v>
      </c>
      <c r="K32" s="85">
        <v>10000</v>
      </c>
      <c r="L32" s="33" t="s">
        <v>62</v>
      </c>
      <c r="P32" s="21">
        <f t="shared" si="0"/>
        <v>10000</v>
      </c>
      <c r="Q32" s="21">
        <f t="shared" si="1"/>
        <v>10000</v>
      </c>
    </row>
    <row r="33" spans="7:17" ht="12.75">
      <c r="G33" s="19"/>
      <c r="H33" s="35" t="s">
        <v>33</v>
      </c>
      <c r="I33" s="35"/>
      <c r="J33" s="49"/>
      <c r="K33" s="86"/>
      <c r="L33" s="33"/>
      <c r="P33" s="56"/>
      <c r="Q33" s="56"/>
    </row>
    <row r="34" spans="7:12" ht="3" customHeight="1">
      <c r="G34" s="19"/>
      <c r="H34" s="57"/>
      <c r="I34" s="57"/>
      <c r="J34" s="49"/>
      <c r="L34" s="58"/>
    </row>
    <row r="35" spans="7:12" ht="3" customHeight="1">
      <c r="G35" s="59"/>
      <c r="H35" s="16"/>
      <c r="I35" s="16"/>
      <c r="J35" s="60"/>
      <c r="K35" s="60"/>
      <c r="L35" s="18"/>
    </row>
    <row r="36" spans="1:17" s="65" customFormat="1" ht="3" customHeight="1">
      <c r="A36" s="1"/>
      <c r="B36" s="1"/>
      <c r="C36" s="2"/>
      <c r="D36" s="2"/>
      <c r="E36" s="1"/>
      <c r="F36" s="2"/>
      <c r="G36" s="61"/>
      <c r="H36" s="62"/>
      <c r="I36" s="62"/>
      <c r="J36" s="63"/>
      <c r="K36" s="79"/>
      <c r="L36" s="64"/>
      <c r="P36" s="7"/>
      <c r="Q36" s="7"/>
    </row>
    <row r="37" spans="7:9" ht="12.75">
      <c r="G37" s="19">
        <v>1</v>
      </c>
      <c r="H37" s="20" t="s">
        <v>72</v>
      </c>
      <c r="I37" s="20"/>
    </row>
    <row r="38" spans="7:12" ht="12.75">
      <c r="G38" s="19"/>
      <c r="H38" s="66"/>
      <c r="I38" s="67" t="s">
        <v>34</v>
      </c>
      <c r="J38" s="68" t="s">
        <v>35</v>
      </c>
      <c r="L38" s="33" t="s">
        <v>13</v>
      </c>
    </row>
    <row r="39" spans="7:12" ht="14.25">
      <c r="G39" s="19"/>
      <c r="H39" s="20"/>
      <c r="I39" s="67" t="s">
        <v>36</v>
      </c>
      <c r="J39" s="68" t="s">
        <v>73</v>
      </c>
      <c r="L39" s="33" t="s">
        <v>13</v>
      </c>
    </row>
    <row r="40" spans="7:12" ht="14.25">
      <c r="G40" s="19"/>
      <c r="H40" s="20"/>
      <c r="I40" s="67" t="s">
        <v>37</v>
      </c>
      <c r="J40" s="68" t="s">
        <v>74</v>
      </c>
      <c r="L40" s="33" t="s">
        <v>13</v>
      </c>
    </row>
    <row r="41" spans="7:12" ht="15.75">
      <c r="G41" s="19"/>
      <c r="H41" s="20"/>
      <c r="I41" s="67" t="s">
        <v>38</v>
      </c>
      <c r="J41" s="69" t="s">
        <v>75</v>
      </c>
      <c r="L41" s="33" t="s">
        <v>62</v>
      </c>
    </row>
    <row r="42" spans="7:12" ht="15">
      <c r="G42" s="19"/>
      <c r="H42" s="20"/>
      <c r="I42" s="67" t="s">
        <v>39</v>
      </c>
      <c r="J42" s="68" t="s">
        <v>40</v>
      </c>
      <c r="L42" s="33" t="s">
        <v>62</v>
      </c>
    </row>
    <row r="43" spans="7:12" ht="15.75">
      <c r="G43" s="19"/>
      <c r="H43" s="20"/>
      <c r="I43" s="67" t="s">
        <v>41</v>
      </c>
      <c r="J43" s="69" t="s">
        <v>76</v>
      </c>
      <c r="L43" s="33" t="s">
        <v>62</v>
      </c>
    </row>
    <row r="44" spans="7:10" ht="12.75">
      <c r="G44" s="19"/>
      <c r="H44" s="20" t="s">
        <v>42</v>
      </c>
      <c r="I44" s="67"/>
      <c r="J44" s="69"/>
    </row>
    <row r="45" spans="7:10" ht="12.75">
      <c r="G45" s="19"/>
      <c r="H45" s="20"/>
      <c r="I45" s="20" t="s">
        <v>43</v>
      </c>
      <c r="J45" s="69"/>
    </row>
    <row r="46" spans="7:10" ht="12.75">
      <c r="G46" s="19"/>
      <c r="H46" s="20"/>
      <c r="I46" s="20" t="s">
        <v>44</v>
      </c>
      <c r="J46" s="69"/>
    </row>
    <row r="47" spans="7:10" ht="12.75">
      <c r="G47" s="19"/>
      <c r="H47" s="20"/>
      <c r="I47" s="20" t="s">
        <v>45</v>
      </c>
      <c r="J47" s="69"/>
    </row>
    <row r="48" spans="7:9" ht="12.75">
      <c r="G48" s="19"/>
      <c r="H48" s="20"/>
      <c r="I48" s="20" t="s">
        <v>46</v>
      </c>
    </row>
    <row r="49" ht="3" customHeight="1">
      <c r="G49" s="19"/>
    </row>
    <row r="50" spans="7:12" ht="3" customHeight="1">
      <c r="G50" s="59"/>
      <c r="H50" s="16"/>
      <c r="I50" s="16"/>
      <c r="J50" s="17"/>
      <c r="K50" s="17"/>
      <c r="L50" s="18"/>
    </row>
    <row r="51" ht="3" customHeight="1">
      <c r="G51" s="19"/>
    </row>
    <row r="52" spans="7:9" ht="12.75">
      <c r="G52" s="19">
        <v>2</v>
      </c>
      <c r="H52" s="20" t="s">
        <v>77</v>
      </c>
      <c r="I52" s="20"/>
    </row>
    <row r="53" spans="7:17" ht="12.75">
      <c r="G53" s="19"/>
      <c r="H53" s="66" t="s">
        <v>47</v>
      </c>
      <c r="I53" s="70" t="s">
        <v>78</v>
      </c>
      <c r="J53" s="71" t="s">
        <v>79</v>
      </c>
      <c r="K53" s="82">
        <v>5</v>
      </c>
      <c r="L53" s="72" t="s">
        <v>13</v>
      </c>
      <c r="P53" s="73">
        <f>+K53</f>
        <v>5</v>
      </c>
      <c r="Q53" s="73">
        <f>+P53</f>
        <v>5</v>
      </c>
    </row>
    <row r="54" spans="7:12" ht="12.75">
      <c r="G54" s="19"/>
      <c r="H54" s="66"/>
      <c r="I54" s="20" t="s">
        <v>48</v>
      </c>
      <c r="J54" s="74"/>
      <c r="K54" s="87"/>
      <c r="L54" s="72"/>
    </row>
    <row r="55" spans="7:17" ht="12.75">
      <c r="G55" s="19"/>
      <c r="H55" s="66" t="s">
        <v>49</v>
      </c>
      <c r="I55" s="70" t="s">
        <v>80</v>
      </c>
      <c r="J55" s="71" t="s">
        <v>79</v>
      </c>
      <c r="K55" s="82">
        <v>3</v>
      </c>
      <c r="L55" s="72" t="s">
        <v>13</v>
      </c>
      <c r="P55" s="73">
        <f>+K55</f>
        <v>3</v>
      </c>
      <c r="Q55" s="73">
        <f>+P55</f>
        <v>3</v>
      </c>
    </row>
    <row r="56" spans="7:12" ht="12.75">
      <c r="G56" s="19"/>
      <c r="H56" s="20"/>
      <c r="I56" s="20" t="s">
        <v>50</v>
      </c>
      <c r="L56" s="72"/>
    </row>
    <row r="57" spans="7:12" ht="12.75">
      <c r="G57" s="19"/>
      <c r="H57" s="20" t="s">
        <v>51</v>
      </c>
      <c r="I57" s="20"/>
      <c r="L57" s="72"/>
    </row>
    <row r="58" spans="7:12" ht="12.75">
      <c r="G58" s="19"/>
      <c r="H58" s="20"/>
      <c r="I58" s="20" t="s">
        <v>52</v>
      </c>
      <c r="L58" s="72"/>
    </row>
    <row r="59" spans="7:12" ht="12.75">
      <c r="G59" s="19">
        <v>4</v>
      </c>
      <c r="H59" s="20" t="s">
        <v>53</v>
      </c>
      <c r="I59" s="20"/>
      <c r="J59" s="69"/>
      <c r="L59" s="72"/>
    </row>
    <row r="60" spans="7:12" ht="12.75">
      <c r="G60" s="19"/>
      <c r="H60" s="20"/>
      <c r="I60" s="67" t="s">
        <v>81</v>
      </c>
      <c r="J60" s="75" t="s">
        <v>54</v>
      </c>
      <c r="L60" s="72"/>
    </row>
    <row r="61" spans="7:12" ht="12.75">
      <c r="G61" s="19"/>
      <c r="H61" s="20"/>
      <c r="I61" s="76" t="s">
        <v>82</v>
      </c>
      <c r="J61" s="75" t="s">
        <v>55</v>
      </c>
      <c r="L61" s="72"/>
    </row>
    <row r="62" ht="3" customHeight="1">
      <c r="G62" s="19"/>
    </row>
    <row r="63" spans="7:12" ht="3" customHeight="1">
      <c r="G63" s="59"/>
      <c r="H63" s="16"/>
      <c r="I63" s="16"/>
      <c r="J63" s="17"/>
      <c r="K63" s="17"/>
      <c r="L63" s="18"/>
    </row>
    <row r="64" ht="3" customHeight="1">
      <c r="G64" s="19"/>
    </row>
    <row r="65" spans="7:9" ht="12.75">
      <c r="G65" s="19">
        <v>5</v>
      </c>
      <c r="H65" s="20" t="s">
        <v>83</v>
      </c>
      <c r="I65" s="20"/>
    </row>
    <row r="66" spans="7:17" ht="12.75">
      <c r="G66" s="19"/>
      <c r="H66" s="20"/>
      <c r="I66" s="20" t="s">
        <v>56</v>
      </c>
      <c r="K66" s="80">
        <v>4</v>
      </c>
      <c r="L66" s="72" t="s">
        <v>13</v>
      </c>
      <c r="P66" s="9">
        <f>+K66</f>
        <v>4</v>
      </c>
      <c r="Q66" s="9">
        <f>+K66</f>
        <v>4</v>
      </c>
    </row>
    <row r="67" spans="7:17" ht="15">
      <c r="G67" s="77"/>
      <c r="H67" s="26"/>
      <c r="I67" s="26" t="s">
        <v>57</v>
      </c>
      <c r="J67" s="27" t="s">
        <v>58</v>
      </c>
      <c r="K67" s="88">
        <v>18</v>
      </c>
      <c r="L67" s="28" t="s">
        <v>84</v>
      </c>
      <c r="M67" s="54"/>
      <c r="P67" s="78">
        <v>20</v>
      </c>
      <c r="Q67" s="78">
        <v>20</v>
      </c>
    </row>
    <row r="68" spans="1:12" ht="3" customHeight="1">
      <c r="A68" s="1">
        <v>1.1</v>
      </c>
      <c r="B68" s="1">
        <v>4.1</v>
      </c>
      <c r="C68" s="2">
        <f>+(A68+B68)/2</f>
        <v>2.5999999999999996</v>
      </c>
      <c r="D68" s="2">
        <f>+B68-A68</f>
        <v>2.9999999999999996</v>
      </c>
      <c r="E68" s="1">
        <v>57.2</v>
      </c>
      <c r="F68" s="2">
        <f>+IF(D68/E68=0,1,D68/E68)</f>
        <v>0.052447552447552434</v>
      </c>
      <c r="G68" s="59"/>
      <c r="H68" s="16"/>
      <c r="I68" s="16"/>
      <c r="J68" s="17"/>
      <c r="K68" s="81"/>
      <c r="L68" s="18"/>
    </row>
  </sheetData>
  <sheetProtection password="A06F" sheet="1" objects="1" scenarios="1" selectLockedCells="1"/>
  <protectedRanges>
    <protectedRange sqref="K6" name="Range2"/>
  </protectedRange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2005-11-02T21:57:29Z</dcterms:created>
  <dcterms:modified xsi:type="dcterms:W3CDTF">2005-11-02T22:49:29Z</dcterms:modified>
  <cp:category/>
  <cp:version/>
  <cp:contentType/>
  <cp:contentStatus/>
</cp:coreProperties>
</file>